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timate Your Returns" sheetId="1" r:id="rId4"/>
  </sheets>
  <definedNames/>
  <calcPr/>
</workbook>
</file>

<file path=xl/sharedStrings.xml><?xml version="1.0" encoding="utf-8"?>
<sst xmlns="http://schemas.openxmlformats.org/spreadsheetml/2006/main" count="36" uniqueCount="36">
  <si>
    <t>ROI CALCULATOR</t>
  </si>
  <si>
    <t>User Input Fields</t>
  </si>
  <si>
    <t>Sales team size</t>
  </si>
  <si>
    <t>Monthly Incentive Budget per team member</t>
  </si>
  <si>
    <t>Average Annual revenue</t>
  </si>
  <si>
    <t>Average Annual growth rate (%)</t>
  </si>
  <si>
    <t>Average Annual Salary per team member</t>
  </si>
  <si>
    <t>Average Annual Salary per sales admin</t>
  </si>
  <si>
    <t>COSTS</t>
  </si>
  <si>
    <t>START OF PERIOD</t>
  </si>
  <si>
    <t>Platform Charges</t>
  </si>
  <si>
    <t>Monthly fee per user per month</t>
  </si>
  <si>
    <t>Implementation Costs</t>
  </si>
  <si>
    <t xml:space="preserve"> C1: Total monthly platform charges</t>
  </si>
  <si>
    <t>Training costs</t>
  </si>
  <si>
    <t>C2: Monthly training costs : Admins (3 Admins, @$20 per hour, 12 hours per user per annum)</t>
  </si>
  <si>
    <t>C3: Monthly training costs : Team members (@$40 per hour, 0.5 hours per user per annum)</t>
  </si>
  <si>
    <t>TOTAL MONTHLY COSTS (C1 + C2+C3+C4)</t>
  </si>
  <si>
    <t>BENEFITS</t>
  </si>
  <si>
    <t>END OF PERIOD</t>
  </si>
  <si>
    <t xml:space="preserve">Reduction In Atrittion due to Improved Sales Team Engagement </t>
  </si>
  <si>
    <r>
      <rPr>
        <rFont val="&quot;Helvetica Neue&quot;, Arial"/>
        <color rgb="FF565ADD"/>
      </rPr>
      <t>Annual cost of attrition (@120% (</t>
    </r>
    <r>
      <rPr>
        <rFont val="&quot;Helvetica Neue&quot;, Arial"/>
        <color rgb="FF565ADD"/>
        <u/>
      </rPr>
      <t>Ref</t>
    </r>
    <r>
      <rPr>
        <rFont val="&quot;Helvetica Neue&quot;, Arial"/>
        <color rgb="FF565ADD"/>
      </rPr>
      <t>) of Average Salary * No. of team members *13% (Global attrition benchmark))</t>
    </r>
  </si>
  <si>
    <t>B1: Monthly cost of attrition reduction attributable to Compass (@ 20%, collected from client case studies)</t>
  </si>
  <si>
    <t>Time saved</t>
  </si>
  <si>
    <t>Monthly admin time saved in incentive program design, go live and disbursals (in Man hours)</t>
  </si>
  <si>
    <t>B2: Monthly savings due to reduction in time for program admininstration</t>
  </si>
  <si>
    <t>Commision calculation error rate</t>
  </si>
  <si>
    <t>Standard error rate for a manualy calculated and disbursed incentive program (collected from client case studies with control groups)</t>
  </si>
  <si>
    <t>B3: Monthly savings due to reduction in the error rate to zero for program administration</t>
  </si>
  <si>
    <t>Revenue Improvement</t>
  </si>
  <si>
    <t>B4: Monthly Increase in revenues attributable to Compass (@0.12% of the normal growth rate, collected from client case studies with control groups)</t>
  </si>
  <si>
    <t>TOTAL MONTHLY BENEFITS (B1 + B2 + B3 + B4)</t>
  </si>
  <si>
    <t>ROI CALCULATION</t>
  </si>
  <si>
    <t>Net Benefits (TOTAL BENEFITS - TOTAL COSTS) per month</t>
  </si>
  <si>
    <t>ROI on Compass Implementation</t>
  </si>
  <si>
    <t>Payback period (in months)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</si>
</sst>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&quot;$&quot;#,##0.00"/>
    <numFmt numFmtId="166" formatCode="0.0"/>
  </numFmts>
  <fonts count="12">
    <font>
      <sz val="10.0"/>
      <color rgb="FF000000"/>
      <name val="Arial"/>
      <scheme val="minor"/>
    </font>
    <font>
      <b/>
      <sz val="24.0"/>
      <color theme="1"/>
      <name val="Arial"/>
    </font>
    <font>
      <color theme="1"/>
      <name val="Arial"/>
      <scheme val="minor"/>
    </font>
    <font>
      <b/>
      <sz val="18.0"/>
      <color rgb="FF0000FF"/>
      <name val="Arial"/>
    </font>
    <font>
      <color theme="1"/>
      <name val="Arial"/>
    </font>
    <font>
      <b/>
      <color rgb="FFFFFFFF"/>
      <name val="&quot;Helvetica Neue&quot;"/>
    </font>
    <font/>
    <font>
      <b/>
      <color theme="1"/>
      <name val="&quot;Helvetica Neue&quot;"/>
    </font>
    <font>
      <i/>
      <color rgb="FF999999"/>
      <name val="&quot;Helvetica Neue&quot;"/>
    </font>
    <font>
      <color theme="1"/>
      <name val="Helvetica Neue"/>
    </font>
    <font>
      <color theme="1"/>
      <name val="&quot;Helvetica Neue&quot;"/>
    </font>
    <font>
      <u/>
      <color rgb="FF565ADD"/>
      <name val="&quot;Helvetica Neue&quot;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565ADD"/>
        <bgColor rgb="FF565ADD"/>
      </patternFill>
    </fill>
    <fill>
      <patternFill patternType="solid">
        <fgColor rgb="FFEFEFEF"/>
        <bgColor rgb="FFEFEFEF"/>
      </patternFill>
    </fill>
  </fills>
  <borders count="16">
    <border/>
    <border>
      <bottom style="thick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right style="thin">
        <color rgb="FF999999"/>
      </right>
    </border>
    <border>
      <left style="thick">
        <color rgb="FF000000"/>
      </left>
      <right style="thin">
        <color rgb="FF999999"/>
      </righ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right style="thin">
        <color rgb="FFD9D9D9"/>
      </right>
      <bottom style="thin">
        <color rgb="FFD9D9D9"/>
      </bottom>
    </border>
    <border>
      <right style="thick">
        <color rgb="FF000000"/>
      </right>
      <bottom style="thin">
        <color rgb="FFD9D9D9"/>
      </bottom>
    </border>
    <border>
      <left style="thick">
        <color rgb="FF000000"/>
      </left>
      <bottom style="thin">
        <color rgb="FF999999"/>
      </bottom>
    </border>
    <border>
      <right style="thick">
        <color rgb="FF000000"/>
      </right>
      <bottom style="thin">
        <color rgb="FF999999"/>
      </bottom>
    </border>
    <border>
      <left style="thick">
        <color rgb="FF000000"/>
      </left>
      <right style="thin">
        <color rgb="FFD9D9D9"/>
      </right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bottom style="thin">
        <color rgb="FFD9D9D9"/>
      </bottom>
    </border>
    <border>
      <left style="thick">
        <color rgb="FF000000"/>
      </left>
      <right style="thin">
        <color rgb="FFD9D9D9"/>
      </right>
      <bottom style="thick">
        <color rgb="FF000000"/>
      </bottom>
    </border>
    <border>
      <left style="thick">
        <color rgb="FF000000"/>
      </left>
      <bottom style="thick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 readingOrder="0" vertical="center"/>
    </xf>
    <xf borderId="0" fillId="0" fontId="2" numFmtId="0" xfId="0" applyAlignment="1" applyFont="1">
      <alignment shrinkToFit="0" wrapText="1"/>
    </xf>
    <xf borderId="0" fillId="2" fontId="3" numFmtId="164" xfId="0" applyAlignment="1" applyFill="1" applyFont="1" applyNumberFormat="1">
      <alignment horizontal="center" readingOrder="0" vertical="center"/>
    </xf>
    <xf borderId="0" fillId="0" fontId="4" numFmtId="164" xfId="0" applyAlignment="1" applyFont="1" applyNumberFormat="1">
      <alignment vertical="bottom"/>
    </xf>
    <xf borderId="1" fillId="0" fontId="4" numFmtId="164" xfId="0" applyAlignment="1" applyBorder="1" applyFont="1" applyNumberFormat="1">
      <alignment vertical="bottom"/>
    </xf>
    <xf borderId="0" fillId="0" fontId="5" numFmtId="164" xfId="0" applyAlignment="1" applyFont="1" applyNumberFormat="1">
      <alignment shrinkToFit="0" vertical="bottom" wrapText="1"/>
    </xf>
    <xf borderId="2" fillId="3" fontId="5" numFmtId="164" xfId="0" applyAlignment="1" applyBorder="1" applyFill="1" applyFont="1" applyNumberFormat="1">
      <alignment shrinkToFit="0" vertical="bottom" wrapText="1"/>
    </xf>
    <xf borderId="3" fillId="0" fontId="6" numFmtId="0" xfId="0" applyBorder="1" applyFont="1"/>
    <xf borderId="0" fillId="0" fontId="7" numFmtId="164" xfId="0" applyAlignment="1" applyFont="1" applyNumberFormat="1">
      <alignment shrinkToFit="0" vertical="bottom" wrapText="1"/>
    </xf>
    <xf borderId="4" fillId="0" fontId="7" numFmtId="164" xfId="0" applyAlignment="1" applyBorder="1" applyFont="1" applyNumberFormat="1">
      <alignment shrinkToFit="0" vertical="bottom" wrapText="1"/>
    </xf>
    <xf borderId="3" fillId="0" fontId="8" numFmtId="3" xfId="0" applyAlignment="1" applyBorder="1" applyFont="1" applyNumberFormat="1">
      <alignment readingOrder="0" shrinkToFit="0" vertical="bottom" wrapText="1"/>
    </xf>
    <xf borderId="3" fillId="0" fontId="8" numFmtId="164" xfId="0" applyAlignment="1" applyBorder="1" applyFont="1" applyNumberFormat="1">
      <alignment readingOrder="0" shrinkToFit="0" vertical="bottom" wrapText="1"/>
    </xf>
    <xf borderId="0" fillId="0" fontId="7" numFmtId="0" xfId="0" applyAlignment="1" applyFont="1">
      <alignment shrinkToFit="0" vertical="bottom" wrapText="1"/>
    </xf>
    <xf borderId="4" fillId="0" fontId="7" numFmtId="0" xfId="0" applyAlignment="1" applyBorder="1" applyFont="1">
      <alignment shrinkToFit="0" vertical="bottom" wrapText="1"/>
    </xf>
    <xf borderId="3" fillId="0" fontId="8" numFmtId="165" xfId="0" applyAlignment="1" applyBorder="1" applyFont="1" applyNumberFormat="1">
      <alignment readingOrder="0" shrinkToFit="0" vertical="bottom" wrapText="1"/>
    </xf>
    <xf borderId="5" fillId="0" fontId="7" numFmtId="164" xfId="0" applyAlignment="1" applyBorder="1" applyFont="1" applyNumberFormat="1">
      <alignment shrinkToFit="0" vertical="bottom" wrapText="1"/>
    </xf>
    <xf borderId="6" fillId="0" fontId="8" numFmtId="3" xfId="0" applyAlignment="1" applyBorder="1" applyFont="1" applyNumberFormat="1">
      <alignment readingOrder="0" shrinkToFit="0" vertical="bottom" wrapText="1"/>
    </xf>
    <xf borderId="0" fillId="0" fontId="4" numFmtId="0" xfId="0" applyAlignment="1" applyFont="1">
      <alignment vertical="bottom"/>
    </xf>
    <xf borderId="1" fillId="0" fontId="4" numFmtId="0" xfId="0" applyAlignment="1" applyBorder="1" applyFont="1">
      <alignment vertical="bottom"/>
    </xf>
    <xf borderId="0" fillId="0" fontId="9" numFmtId="0" xfId="0" applyAlignment="1" applyFont="1">
      <alignment shrinkToFit="0" wrapText="1"/>
    </xf>
    <xf borderId="7" fillId="3" fontId="5" numFmtId="164" xfId="0" applyAlignment="1" applyBorder="1" applyFont="1" applyNumberFormat="1">
      <alignment shrinkToFit="0" vertical="bottom" wrapText="1"/>
    </xf>
    <xf borderId="8" fillId="3" fontId="5" numFmtId="164" xfId="0" applyAlignment="1" applyBorder="1" applyFont="1" applyNumberFormat="1">
      <alignment shrinkToFit="0" vertical="bottom" wrapText="1"/>
    </xf>
    <xf borderId="9" fillId="4" fontId="7" numFmtId="164" xfId="0" applyAlignment="1" applyBorder="1" applyFill="1" applyFont="1" applyNumberFormat="1">
      <alignment shrinkToFit="0" vertical="bottom" wrapText="1"/>
    </xf>
    <xf borderId="10" fillId="0" fontId="6" numFmtId="0" xfId="0" applyBorder="1" applyFont="1"/>
    <xf borderId="0" fillId="0" fontId="10" numFmtId="164" xfId="0" applyAlignment="1" applyFont="1" applyNumberFormat="1">
      <alignment shrinkToFit="0" vertical="bottom" wrapText="1"/>
    </xf>
    <xf borderId="7" fillId="0" fontId="10" numFmtId="164" xfId="0" applyAlignment="1" applyBorder="1" applyFont="1" applyNumberFormat="1">
      <alignment shrinkToFit="0" vertical="bottom" wrapText="1"/>
    </xf>
    <xf borderId="8" fillId="0" fontId="10" numFmtId="164" xfId="0" applyAlignment="1" applyBorder="1" applyFont="1" applyNumberFormat="1">
      <alignment horizontal="right" shrinkToFit="0" vertical="bottom" wrapText="1"/>
    </xf>
    <xf borderId="11" fillId="0" fontId="10" numFmtId="164" xfId="0" applyAlignment="1" applyBorder="1" applyFont="1" applyNumberFormat="1">
      <alignment shrinkToFit="0" vertical="bottom" wrapText="1"/>
    </xf>
    <xf borderId="12" fillId="0" fontId="10" numFmtId="164" xfId="0" applyAlignment="1" applyBorder="1" applyFont="1" applyNumberFormat="1">
      <alignment horizontal="right" shrinkToFit="0" vertical="bottom" wrapText="1"/>
    </xf>
    <xf borderId="7" fillId="2" fontId="7" numFmtId="164" xfId="0" applyAlignment="1" applyBorder="1" applyFont="1" applyNumberFormat="1">
      <alignment shrinkToFit="0" vertical="bottom" wrapText="1"/>
    </xf>
    <xf borderId="8" fillId="2" fontId="7" numFmtId="164" xfId="0" applyAlignment="1" applyBorder="1" applyFont="1" applyNumberFormat="1">
      <alignment horizontal="right" shrinkToFit="0" vertical="bottom" wrapText="1"/>
    </xf>
    <xf borderId="7" fillId="0" fontId="4" numFmtId="164" xfId="0" applyAlignment="1" applyBorder="1" applyFont="1" applyNumberFormat="1">
      <alignment vertical="bottom"/>
    </xf>
    <xf borderId="8" fillId="0" fontId="4" numFmtId="164" xfId="0" applyAlignment="1" applyBorder="1" applyFont="1" applyNumberFormat="1">
      <alignment vertical="bottom"/>
    </xf>
    <xf borderId="13" fillId="4" fontId="7" numFmtId="164" xfId="0" applyAlignment="1" applyBorder="1" applyFont="1" applyNumberFormat="1">
      <alignment shrinkToFit="0" vertical="bottom" wrapText="1"/>
    </xf>
    <xf borderId="8" fillId="0" fontId="6" numFmtId="0" xfId="0" applyBorder="1" applyFont="1"/>
    <xf borderId="0" fillId="0" fontId="2" numFmtId="10" xfId="0" applyAlignment="1" applyFont="1" applyNumberFormat="1">
      <alignment readingOrder="0" shrinkToFit="0" wrapText="1"/>
    </xf>
    <xf borderId="7" fillId="0" fontId="7" numFmtId="164" xfId="0" applyAlignment="1" applyBorder="1" applyFont="1" applyNumberFormat="1">
      <alignment shrinkToFit="0" vertical="bottom" wrapText="1"/>
    </xf>
    <xf borderId="8" fillId="0" fontId="7" numFmtId="164" xfId="0" applyAlignment="1" applyBorder="1" applyFont="1" applyNumberFormat="1">
      <alignment horizontal="right" shrinkToFit="0" vertical="bottom" wrapText="1"/>
    </xf>
    <xf borderId="14" fillId="0" fontId="4" numFmtId="164" xfId="0" applyAlignment="1" applyBorder="1" applyFont="1" applyNumberFormat="1">
      <alignment vertical="bottom"/>
    </xf>
    <xf borderId="6" fillId="0" fontId="4" numFmtId="164" xfId="0" applyAlignment="1" applyBorder="1" applyFont="1" applyNumberFormat="1">
      <alignment vertical="bottom"/>
    </xf>
    <xf borderId="14" fillId="3" fontId="5" numFmtId="164" xfId="0" applyAlignment="1" applyBorder="1" applyFont="1" applyNumberFormat="1">
      <alignment shrinkToFit="0" vertical="bottom" wrapText="1"/>
    </xf>
    <xf borderId="6" fillId="3" fontId="5" numFmtId="164" xfId="0" applyAlignment="1" applyBorder="1" applyFont="1" applyNumberFormat="1">
      <alignment horizontal="right" shrinkToFit="0" vertical="bottom" wrapText="1"/>
    </xf>
    <xf borderId="13" fillId="3" fontId="5" numFmtId="164" xfId="0" applyAlignment="1" applyBorder="1" applyFont="1" applyNumberFormat="1">
      <alignment shrinkToFit="0" vertical="bottom" wrapText="1"/>
    </xf>
    <xf borderId="7" fillId="4" fontId="7" numFmtId="164" xfId="0" applyAlignment="1" applyBorder="1" applyFont="1" applyNumberFormat="1">
      <alignment shrinkToFit="0" vertical="bottom" wrapText="1"/>
    </xf>
    <xf borderId="8" fillId="4" fontId="4" numFmtId="164" xfId="0" applyAlignment="1" applyBorder="1" applyFont="1" applyNumberFormat="1">
      <alignment vertical="bottom"/>
    </xf>
    <xf borderId="0" fillId="0" fontId="10" numFmtId="164" xfId="0" applyAlignment="1" applyFont="1" applyNumberFormat="1">
      <alignment shrinkToFit="0" vertical="bottom" wrapText="1"/>
    </xf>
    <xf borderId="11" fillId="0" fontId="11" numFmtId="164" xfId="0" applyAlignment="1" applyBorder="1" applyFont="1" applyNumberFormat="1">
      <alignment shrinkToFit="0" vertical="bottom" wrapText="1"/>
    </xf>
    <xf borderId="0" fillId="0" fontId="2" numFmtId="0" xfId="0" applyAlignment="1" applyFont="1">
      <alignment readingOrder="0" shrinkToFit="0" wrapText="1"/>
    </xf>
    <xf borderId="12" fillId="0" fontId="10" numFmtId="3" xfId="0" applyAlignment="1" applyBorder="1" applyFont="1" applyNumberFormat="1">
      <alignment horizontal="right" shrinkToFit="0" vertical="bottom" wrapText="1"/>
    </xf>
    <xf borderId="12" fillId="0" fontId="10" numFmtId="9" xfId="0" applyAlignment="1" applyBorder="1" applyFont="1" applyNumberFormat="1">
      <alignment horizontal="right" shrinkToFit="0" vertical="bottom" wrapText="1"/>
    </xf>
    <xf borderId="11" fillId="4" fontId="7" numFmtId="164" xfId="0" applyAlignment="1" applyBorder="1" applyFont="1" applyNumberFormat="1">
      <alignment shrinkToFit="0" vertical="bottom" wrapText="1"/>
    </xf>
    <xf borderId="12" fillId="4" fontId="4" numFmtId="164" xfId="0" applyAlignment="1" applyBorder="1" applyFont="1" applyNumberFormat="1">
      <alignment vertical="bottom"/>
    </xf>
    <xf borderId="0" fillId="0" fontId="5" numFmtId="164" xfId="0" applyAlignment="1" applyFont="1" applyNumberFormat="1">
      <alignment horizontal="center" shrinkToFit="0" vertical="bottom" wrapText="1"/>
    </xf>
    <xf borderId="2" fillId="3" fontId="5" numFmtId="164" xfId="0" applyAlignment="1" applyBorder="1" applyFont="1" applyNumberFormat="1">
      <alignment horizontal="center" shrinkToFit="0" vertical="bottom" wrapText="1"/>
    </xf>
    <xf borderId="2" fillId="0" fontId="7" numFmtId="0" xfId="0" applyAlignment="1" applyBorder="1" applyFont="1">
      <alignment shrinkToFit="0" vertical="bottom" wrapText="1"/>
    </xf>
    <xf borderId="3" fillId="0" fontId="7" numFmtId="164" xfId="0" applyAlignment="1" applyBorder="1" applyFont="1" applyNumberFormat="1">
      <alignment horizontal="right" shrinkToFit="0" vertical="bottom" wrapText="1"/>
    </xf>
    <xf borderId="3" fillId="0" fontId="7" numFmtId="10" xfId="0" applyAlignment="1" applyBorder="1" applyFont="1" applyNumberFormat="1">
      <alignment horizontal="right" shrinkToFit="0" vertical="bottom" wrapText="1"/>
    </xf>
    <xf borderId="15" fillId="0" fontId="7" numFmtId="0" xfId="0" applyAlignment="1" applyBorder="1" applyFont="1">
      <alignment shrinkToFit="0" vertical="bottom" wrapText="1"/>
    </xf>
    <xf borderId="6" fillId="0" fontId="7" numFmtId="166" xfId="0" applyAlignment="1" applyBorder="1" applyFont="1" applyNumberFormat="1">
      <alignment horizontal="right" shrinkToFit="0" vertical="bottom" wrapText="1"/>
    </xf>
  </cellXfs>
  <cellStyles count="1">
    <cellStyle xfId="0" name="Normal" builtinId="0"/>
  </cellStyles>
  <dxfs count="1"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1990725</xdr:colOff>
      <xdr:row>0</xdr:row>
      <xdr:rowOff>114300</xdr:rowOff>
    </xdr:from>
    <xdr:ext cx="1114425" cy="2286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learning.linkedin.com/content/dam/me/learning/en-us/pdfs/lil-workbook-calculating-cost-of-employee-attrition-and-disengagement.pdf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4.63"/>
    <col customWidth="1" min="2" max="2" width="51.13"/>
    <col customWidth="1" min="3" max="3" width="16.0"/>
  </cols>
  <sheetData>
    <row r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>
      <c r="A2" s="1"/>
      <c r="B2" s="3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>
      <c r="A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>
      <c r="A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>
      <c r="A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>
      <c r="A6" s="4"/>
      <c r="B6" s="5"/>
      <c r="C6" s="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>
      <c r="A7" s="6"/>
      <c r="B7" s="7" t="s">
        <v>1</v>
      </c>
      <c r="C7" s="8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>
      <c r="A8" s="9"/>
      <c r="B8" s="10" t="s">
        <v>2</v>
      </c>
      <c r="C8" s="11">
        <v>3000.0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>
      <c r="A9" s="9"/>
      <c r="B9" s="10" t="s">
        <v>3</v>
      </c>
      <c r="C9" s="12">
        <v>10000.0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>
      <c r="A10" s="13"/>
      <c r="B10" s="14" t="s">
        <v>4</v>
      </c>
      <c r="C10" s="15">
        <v>1.0E7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>
      <c r="A11" s="9"/>
      <c r="B11" s="10" t="s">
        <v>5</v>
      </c>
      <c r="C11" s="11">
        <v>3.0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>
      <c r="A12" s="9"/>
      <c r="B12" s="10" t="s">
        <v>6</v>
      </c>
      <c r="C12" s="11">
        <v>150000.0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>
      <c r="A13" s="9"/>
      <c r="B13" s="16" t="s">
        <v>7</v>
      </c>
      <c r="C13" s="17">
        <v>80000.0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>
      <c r="A14" s="18"/>
      <c r="B14" s="19"/>
      <c r="C14" s="19"/>
      <c r="D14" s="2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>
      <c r="A15" s="6"/>
      <c r="B15" s="21" t="s">
        <v>8</v>
      </c>
      <c r="C15" s="22" t="s">
        <v>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>
      <c r="A16" s="9"/>
      <c r="B16" s="23" t="s">
        <v>10</v>
      </c>
      <c r="C16" s="2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>
      <c r="A17" s="25"/>
      <c r="B17" s="26" t="s">
        <v>11</v>
      </c>
      <c r="C17" s="27">
        <v>50.0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>
      <c r="A18" s="25"/>
      <c r="B18" s="28" t="s">
        <v>12</v>
      </c>
      <c r="C18" s="29">
        <v>20000.0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>
      <c r="A19" s="9"/>
      <c r="B19" s="30" t="s">
        <v>13</v>
      </c>
      <c r="C19" s="31">
        <f>(C17*C8)+C18</f>
        <v>170000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>
      <c r="A20" s="4"/>
      <c r="B20" s="32"/>
      <c r="C20" s="3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>
      <c r="A21" s="9"/>
      <c r="B21" s="34" t="s">
        <v>14</v>
      </c>
      <c r="C21" s="35"/>
      <c r="D21" s="2"/>
      <c r="E21" s="3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>
      <c r="A22" s="9"/>
      <c r="B22" s="37" t="s">
        <v>15</v>
      </c>
      <c r="C22" s="38">
        <f>3*20*12/12</f>
        <v>60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>
      <c r="A23" s="9"/>
      <c r="B23" s="37" t="s">
        <v>16</v>
      </c>
      <c r="C23" s="38">
        <f>0.5*C8*40/12</f>
        <v>5000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>
      <c r="A24" s="4"/>
      <c r="B24" s="39"/>
      <c r="C24" s="40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>
      <c r="A25" s="9"/>
      <c r="B25" s="41" t="s">
        <v>17</v>
      </c>
      <c r="C25" s="42">
        <f>C19+C22+C23</f>
        <v>175060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>
      <c r="A26" s="18"/>
      <c r="B26" s="19"/>
      <c r="C26" s="19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>
      <c r="A27" s="6"/>
      <c r="B27" s="43" t="s">
        <v>18</v>
      </c>
      <c r="C27" s="22" t="s">
        <v>19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>
      <c r="A28" s="9"/>
      <c r="B28" s="44" t="s">
        <v>20</v>
      </c>
      <c r="C28" s="4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>
      <c r="A29" s="46"/>
      <c r="B29" s="47" t="s">
        <v>21</v>
      </c>
      <c r="C29" s="29">
        <f>120% *C8 *C12 *13/100</f>
        <v>70200000</v>
      </c>
      <c r="D29" s="2"/>
      <c r="E29" s="2"/>
      <c r="F29" s="48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>
      <c r="A30" s="9"/>
      <c r="B30" s="37" t="s">
        <v>22</v>
      </c>
      <c r="C30" s="38">
        <f>20%*13%*C29/12</f>
        <v>152100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>
      <c r="A31" s="4"/>
      <c r="B31" s="32"/>
      <c r="C31" s="3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>
      <c r="A32" s="9"/>
      <c r="B32" s="44" t="s">
        <v>23</v>
      </c>
      <c r="C32" s="4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>
      <c r="A33" s="25"/>
      <c r="B33" s="28" t="s">
        <v>24</v>
      </c>
      <c r="C33" s="49">
        <f>30</f>
        <v>30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>
      <c r="A34" s="9"/>
      <c r="B34" s="37" t="s">
        <v>25</v>
      </c>
      <c r="C34" s="38">
        <f>C33*C13/2030</f>
        <v>1182.26601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>
      <c r="A35" s="4"/>
      <c r="B35" s="32"/>
      <c r="C35" s="3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>
      <c r="A36" s="9"/>
      <c r="B36" s="44" t="s">
        <v>26</v>
      </c>
      <c r="C36" s="45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>
      <c r="A37" s="25"/>
      <c r="B37" s="28" t="s">
        <v>27</v>
      </c>
      <c r="C37" s="50">
        <v>0.01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>
      <c r="A38" s="9"/>
      <c r="B38" s="37" t="s">
        <v>28</v>
      </c>
      <c r="C38" s="38">
        <f>C37*C9*C8</f>
        <v>300000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>
      <c r="A39" s="4"/>
      <c r="B39" s="32"/>
      <c r="C39" s="3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>
      <c r="A40" s="9"/>
      <c r="B40" s="51" t="s">
        <v>29</v>
      </c>
      <c r="C40" s="5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>
      <c r="A41" s="9"/>
      <c r="B41" s="37" t="s">
        <v>30</v>
      </c>
      <c r="C41" s="38">
        <f>0.0012*(1+C11/(12*100))*C10/12</f>
        <v>1002.5</v>
      </c>
      <c r="D41" s="48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>
      <c r="A42" s="4"/>
      <c r="B42" s="39"/>
      <c r="C42" s="40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>
      <c r="A43" s="9"/>
      <c r="B43" s="41" t="s">
        <v>31</v>
      </c>
      <c r="C43" s="42">
        <f>C30+C34+C38+C41</f>
        <v>454284.766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>
      <c r="A44" s="18"/>
      <c r="B44" s="19"/>
      <c r="C44" s="19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>
      <c r="A45" s="53"/>
      <c r="B45" s="54" t="s">
        <v>32</v>
      </c>
      <c r="C45" s="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>
      <c r="A46" s="13"/>
      <c r="B46" s="55" t="s">
        <v>33</v>
      </c>
      <c r="C46" s="56">
        <f>C43-C25</f>
        <v>279224.766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>
      <c r="A47" s="13"/>
      <c r="B47" s="55" t="s">
        <v>34</v>
      </c>
      <c r="C47" s="57">
        <f>C46/C25</f>
        <v>1.595023226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>
      <c r="A48" s="13"/>
      <c r="B48" s="58" t="s">
        <v>35</v>
      </c>
      <c r="C48" s="59">
        <f>12/C47</f>
        <v>7.523401416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>
      <c r="A49" s="18"/>
      <c r="B49" s="18"/>
      <c r="C49" s="18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</row>
  </sheetData>
  <mergeCells count="5">
    <mergeCell ref="B2:C5"/>
    <mergeCell ref="B7:C7"/>
    <mergeCell ref="B16:C16"/>
    <mergeCell ref="B21:C21"/>
    <mergeCell ref="B45:C45"/>
  </mergeCells>
  <conditionalFormatting sqref="B2:C5">
    <cfRule type="notContainsBlanks" dxfId="0" priority="1">
      <formula>LEN(TRIM(B2))&gt;0</formula>
    </cfRule>
  </conditionalFormatting>
  <conditionalFormatting sqref="B7:C7">
    <cfRule type="colorScale" priority="2">
      <colorScale>
        <cfvo type="min"/>
        <cfvo type="max"/>
        <color rgb="FF57BB8A"/>
        <color rgb="FFFFFFFF"/>
      </colorScale>
    </cfRule>
  </conditionalFormatting>
  <hyperlinks>
    <hyperlink r:id="rId1" ref="B29"/>
  </hyperlinks>
  <drawing r:id="rId2"/>
</worksheet>
</file>